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04"/>
  </bookViews>
  <sheets>
    <sheet name="П 1.4" sheetId="1" r:id="rId1"/>
    <sheet name="П 1.5" sheetId="2" r:id="rId2"/>
    <sheet name="П 1.6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L25" i="3" l="1"/>
  <c r="K25" i="3"/>
  <c r="J25" i="3"/>
  <c r="I25" i="3"/>
  <c r="I22" i="3" s="1"/>
  <c r="H25" i="3"/>
  <c r="E25" i="3"/>
  <c r="P25" i="3" s="1"/>
  <c r="C25" i="3"/>
  <c r="R25" i="3" s="1"/>
  <c r="K22" i="3"/>
  <c r="J22" i="3"/>
  <c r="H22" i="3"/>
  <c r="E22" i="3"/>
  <c r="P22" i="3" s="1"/>
  <c r="R21" i="3"/>
  <c r="I21" i="3"/>
  <c r="H21" i="3"/>
  <c r="F21" i="3"/>
  <c r="Q21" i="3" s="1"/>
  <c r="C21" i="3"/>
  <c r="P21" i="3" s="1"/>
  <c r="N21" i="3" s="1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E18" i="3"/>
  <c r="Q16" i="3"/>
  <c r="L16" i="3"/>
  <c r="K16" i="3"/>
  <c r="K13" i="3" s="1"/>
  <c r="H13" i="3" s="1"/>
  <c r="J16" i="3"/>
  <c r="I16" i="3"/>
  <c r="H16" i="3"/>
  <c r="G16" i="3"/>
  <c r="G13" i="3" s="1"/>
  <c r="F16" i="3"/>
  <c r="E16" i="3"/>
  <c r="P16" i="3" s="1"/>
  <c r="C16" i="3"/>
  <c r="P13" i="3"/>
  <c r="O13" i="3"/>
  <c r="J13" i="3"/>
  <c r="I13" i="3"/>
  <c r="F13" i="3"/>
  <c r="E13" i="3"/>
  <c r="D13" i="3"/>
  <c r="C13" i="3" s="1"/>
  <c r="R12" i="3"/>
  <c r="Q12" i="3"/>
  <c r="P12" i="3"/>
  <c r="O12" i="3"/>
  <c r="N12" i="3" s="1"/>
  <c r="I12" i="3"/>
  <c r="H12" i="3"/>
  <c r="D12" i="3"/>
  <c r="C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P9" i="3"/>
  <c r="O9" i="3"/>
  <c r="I9" i="3"/>
  <c r="D9" i="3"/>
  <c r="Q13" i="3" l="1"/>
  <c r="N16" i="3"/>
  <c r="R13" i="3"/>
  <c r="R16" i="3"/>
  <c r="F25" i="3"/>
  <c r="F22" i="3" l="1"/>
  <c r="Q25" i="3"/>
  <c r="N25" i="3" s="1"/>
  <c r="N13" i="3"/>
  <c r="C22" i="3" l="1"/>
  <c r="R22" i="3" s="1"/>
  <c r="Q22" i="3" l="1"/>
  <c r="N22" i="3" s="1"/>
  <c r="G19" i="2" l="1"/>
  <c r="F19" i="2"/>
  <c r="D19" i="2"/>
  <c r="K16" i="2"/>
  <c r="J16" i="2"/>
  <c r="J15" i="2"/>
  <c r="K11" i="2"/>
  <c r="J11" i="2"/>
  <c r="J19" i="2" s="1"/>
  <c r="I11" i="2"/>
  <c r="D11" i="2"/>
  <c r="C11" i="2"/>
  <c r="L10" i="2"/>
  <c r="K10" i="2"/>
  <c r="H10" i="2" s="1"/>
  <c r="H11" i="2" s="1"/>
  <c r="H15" i="2" s="1"/>
  <c r="G10" i="2"/>
  <c r="F10" i="2"/>
  <c r="E10" i="2"/>
  <c r="E19" i="2" s="1"/>
  <c r="H19" i="2" l="1"/>
  <c r="K15" i="2"/>
  <c r="K19" i="2" s="1"/>
  <c r="C10" i="2"/>
  <c r="C19" i="2" s="1"/>
  <c r="L9" i="1" l="1"/>
  <c r="J10" i="1"/>
  <c r="J9" i="1" s="1"/>
  <c r="I19" i="1" l="1"/>
  <c r="L20" i="1"/>
  <c r="L19" i="1" s="1"/>
  <c r="L22" i="1" s="1"/>
  <c r="K20" i="1"/>
  <c r="J20" i="1"/>
  <c r="J19" i="1" s="1"/>
  <c r="J22" i="1" s="1"/>
  <c r="H19" i="1"/>
  <c r="H13" i="1" l="1"/>
  <c r="I10" i="1"/>
  <c r="L10" i="1"/>
  <c r="H15" i="1" s="1"/>
  <c r="H10" i="1"/>
  <c r="K9" i="1"/>
  <c r="K14" i="1" s="1"/>
  <c r="K10" i="1" l="1"/>
  <c r="H14" i="1" s="1"/>
  <c r="K19" i="1"/>
  <c r="K22" i="1" s="1"/>
  <c r="D10" i="1"/>
  <c r="E10" i="1"/>
  <c r="F10" i="1"/>
  <c r="G10" i="1"/>
  <c r="C22" i="1" l="1"/>
  <c r="C21" i="1"/>
  <c r="C20" i="1"/>
  <c r="C19" i="1"/>
  <c r="C15" i="1"/>
  <c r="C14" i="1"/>
  <c r="C13" i="1"/>
  <c r="C9" i="1"/>
  <c r="C10" i="1" s="1"/>
  <c r="H21" i="1"/>
  <c r="H22" i="1"/>
</calcChain>
</file>

<file path=xl/sharedStrings.xml><?xml version="1.0" encoding="utf-8"?>
<sst xmlns="http://schemas.openxmlformats.org/spreadsheetml/2006/main" count="144" uniqueCount="86">
  <si>
    <t>Таблица N П 1.4</t>
  </si>
  <si>
    <t>млн. кВт.ч</t>
  </si>
  <si>
    <t xml:space="preserve">1. </t>
  </si>
  <si>
    <t xml:space="preserve">Поступление эл. энергии в сеть, ВСЕГО            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</si>
  <si>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</si>
  <si>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</si>
  <si>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</si>
  <si>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</si>
  <si>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СН1                     </t>
  </si>
  <si>
    <t xml:space="preserve">СН2                   </t>
  </si>
  <si>
    <t>НН</t>
  </si>
  <si>
    <t>1.2.</t>
  </si>
  <si>
    <t xml:space="preserve">от   электростанций    ПЭ (ЭСО)                   </t>
  </si>
  <si>
    <t>1.3.</t>
  </si>
  <si>
    <t xml:space="preserve">от других поставщиков  (в т.ч. с оптового рынка)  </t>
  </si>
  <si>
    <t>1.4.</t>
  </si>
  <si>
    <t xml:space="preserve">поступление эл.   энергии от других организаций   </t>
  </si>
  <si>
    <t xml:space="preserve">2.  </t>
  </si>
  <si>
    <t xml:space="preserve">Потери электроэнергии   в сети                    </t>
  </si>
  <si>
    <t>то же относительные потери в %</t>
  </si>
  <si>
    <t xml:space="preserve">3.  </t>
  </si>
  <si>
    <t xml:space="preserve">Расход электроэнергии  на производственные        и хозяйственные нужды     </t>
  </si>
  <si>
    <t xml:space="preserve">4.  </t>
  </si>
  <si>
    <t xml:space="preserve">Полезный отпуск из сети </t>
  </si>
  <si>
    <t>4.1.</t>
  </si>
  <si>
    <t xml:space="preserve">в т.ч.                  </t>
  </si>
  <si>
    <t xml:space="preserve">собственным  потребителям ЭСО                     </t>
  </si>
  <si>
    <t xml:space="preserve">из них:                 </t>
  </si>
  <si>
    <t xml:space="preserve">потребителям, присоединенным  к  центру питания                 </t>
  </si>
  <si>
    <t>4.2.</t>
  </si>
  <si>
    <t xml:space="preserve">потребителям     оптового рынка                   </t>
  </si>
  <si>
    <t>4.3.</t>
  </si>
  <si>
    <t xml:space="preserve">Показатели       </t>
  </si>
  <si>
    <t>Период регулирования</t>
  </si>
  <si>
    <t>Всего</t>
  </si>
  <si>
    <t>ВН</t>
  </si>
  <si>
    <t>СН1</t>
  </si>
  <si>
    <t>СН2</t>
  </si>
  <si>
    <t>№  п.п.</t>
  </si>
  <si>
    <t>Базовый период   (2020г.)</t>
  </si>
  <si>
    <t xml:space="preserve">на генераторном напряжении               </t>
  </si>
  <si>
    <t xml:space="preserve">сальдо переток  в   другие организации             </t>
  </si>
  <si>
    <t xml:space="preserve">Баланс электрической энергии по сетям ВН, СН1, СН2 и НН на 2022г        </t>
  </si>
  <si>
    <t>Таблица N П 1.5</t>
  </si>
  <si>
    <t>Электрическая мощность по диапазонам напряжения</t>
  </si>
  <si>
    <t>ООО «Городские электрические сети» на 2022г.</t>
  </si>
  <si>
    <t>МВт</t>
  </si>
  <si>
    <t xml:space="preserve">1.  </t>
  </si>
  <si>
    <t>Поступление   мощности  в  сеть, ВСЕГО</t>
  </si>
  <si>
    <t xml:space="preserve">из смежной сети         </t>
  </si>
  <si>
    <t xml:space="preserve">от электростанций ПЭ    </t>
  </si>
  <si>
    <t>от других поставщиков  (в т.ч. с оптового рынка)</t>
  </si>
  <si>
    <t xml:space="preserve">от других организаций   </t>
  </si>
  <si>
    <t xml:space="preserve">Потери в сети           </t>
  </si>
  <si>
    <t xml:space="preserve">то же в %               </t>
  </si>
  <si>
    <t>Мощность  на  производственные и хозяйственные нужды</t>
  </si>
  <si>
    <t>Полезный отпуск  мощности  потребителям</t>
  </si>
  <si>
    <t>Заявленная    (расчетная) мощность собственных</t>
  </si>
  <si>
    <t xml:space="preserve">потребителей,  пользующихся региональными         </t>
  </si>
  <si>
    <t xml:space="preserve">электрическими сетями   </t>
  </si>
  <si>
    <t>Заявленная    (расчетная) мощность потребителей</t>
  </si>
  <si>
    <t xml:space="preserve">оптового рынка          </t>
  </si>
  <si>
    <t xml:space="preserve">в другие организации    </t>
  </si>
  <si>
    <t>Таблица N П 1.6</t>
  </si>
  <si>
    <t>Структура полезного отпуска электрической энергии</t>
  </si>
  <si>
    <t>(мощности) по группам потребителей ООО «Городские электрические сети» на 2022г.</t>
  </si>
  <si>
    <t>№</t>
  </si>
  <si>
    <t>Группа потребителей</t>
  </si>
  <si>
    <t>Объем полезного отпуска   электроэнергии,   млн. кВт.ч</t>
  </si>
  <si>
    <t>Заявленная (расчетная)   мощность, тыс. кВт</t>
  </si>
  <si>
    <t>Число часов   использо-вания</t>
  </si>
  <si>
    <t>Доля потребления на разных    диапазонах напряжения, %</t>
  </si>
  <si>
    <t xml:space="preserve">Базовый период                                                             </t>
  </si>
  <si>
    <t>Базовые потребители</t>
  </si>
  <si>
    <t xml:space="preserve">Потребитель 1      </t>
  </si>
  <si>
    <t xml:space="preserve">Потребитель 2      </t>
  </si>
  <si>
    <t xml:space="preserve">2. </t>
  </si>
  <si>
    <t xml:space="preserve">Население          </t>
  </si>
  <si>
    <t xml:space="preserve">3. </t>
  </si>
  <si>
    <t xml:space="preserve">Прочие потребители </t>
  </si>
  <si>
    <t>3.1.</t>
  </si>
  <si>
    <t>в т.ч.    Бюджетные</t>
  </si>
  <si>
    <t xml:space="preserve">потребители        </t>
  </si>
  <si>
    <t xml:space="preserve">4. </t>
  </si>
  <si>
    <t xml:space="preserve">Итого              </t>
  </si>
  <si>
    <t xml:space="preserve">                Период регулирования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</si>
</sst>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6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7\Desktop\&#1053;&#1072;%202022&#1075;\&#1054;&#1090;&#1087;&#1091;&#1089;&#1082;%20&#1101;&#1083;.%20&#1101;&#1085;&#1077;&#1088;&#1075;&#1080;&#1080;%20&#1080;%20&#1084;&#1086;&#1097;&#1085;&#1086;&#1089;&#1090;&#1080;%20&#1085;&#1072;%20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4."/>
      <sheetName val="П 1.5"/>
      <sheetName val="П 1.6"/>
    </sheetNames>
    <sheetDataSet>
      <sheetData sheetId="0">
        <row r="21">
          <cell r="C21">
            <v>27.259905249999999</v>
          </cell>
          <cell r="D21">
            <v>0</v>
          </cell>
          <cell r="E21">
            <v>0.37174705000000002</v>
          </cell>
          <cell r="F21">
            <v>26.114071450000001</v>
          </cell>
          <cell r="G21">
            <v>0.77408674999999993</v>
          </cell>
          <cell r="H21">
            <v>33.800076644956</v>
          </cell>
          <cell r="J21">
            <v>0.33899933062199999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I24">
            <v>0</v>
          </cell>
        </row>
        <row r="25">
          <cell r="D25">
            <v>0</v>
          </cell>
          <cell r="I25">
            <v>0</v>
          </cell>
        </row>
      </sheetData>
      <sheetData sheetId="1">
        <row r="9">
          <cell r="C9">
            <v>3.4039999999999999</v>
          </cell>
          <cell r="D9">
            <v>0</v>
          </cell>
          <cell r="E9">
            <v>9.9000000000000005E-2</v>
          </cell>
          <cell r="F9">
            <v>3.2569999999999997</v>
          </cell>
          <cell r="G9">
            <v>4.8000000000000001E-2</v>
          </cell>
          <cell r="H9">
            <v>4.3210000000000006</v>
          </cell>
          <cell r="I9">
            <v>0</v>
          </cell>
          <cell r="J9">
            <v>9.9000000000000005E-2</v>
          </cell>
          <cell r="K9">
            <v>4.2220000000000004</v>
          </cell>
          <cell r="L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abSelected="1" workbookViewId="0">
      <selection activeCell="L16" sqref="L16"/>
    </sheetView>
  </sheetViews>
  <sheetFormatPr defaultRowHeight="14.4" x14ac:dyDescent="0.3"/>
  <cols>
    <col min="1" max="1" width="9" customWidth="1"/>
    <col min="2" max="2" width="46" customWidth="1"/>
    <col min="4" max="4" width="6.88671875" customWidth="1"/>
    <col min="8" max="8" width="9.44140625" bestFit="1" customWidth="1"/>
    <col min="9" max="9" width="6.6640625" customWidth="1"/>
    <col min="11" max="11" width="9.44140625" bestFit="1" customWidth="1"/>
  </cols>
  <sheetData>
    <row r="3" spans="1:12" x14ac:dyDescent="0.3">
      <c r="H3" s="16" t="s">
        <v>0</v>
      </c>
      <c r="I3" s="16"/>
      <c r="J3" s="16"/>
      <c r="K3" s="16"/>
      <c r="L3" s="16"/>
    </row>
    <row r="4" spans="1:12" ht="18" x14ac:dyDescent="0.35">
      <c r="B4" s="17" t="s">
        <v>42</v>
      </c>
      <c r="C4" s="17"/>
      <c r="D4" s="17"/>
      <c r="E4" s="17"/>
      <c r="F4" s="17"/>
      <c r="G4" s="17"/>
      <c r="H4" s="17"/>
      <c r="I4" s="17"/>
      <c r="J4" s="17"/>
      <c r="K4" s="17"/>
    </row>
    <row r="5" spans="1:12" ht="24" customHeight="1" x14ac:dyDescent="0.3">
      <c r="K5" s="18" t="s">
        <v>1</v>
      </c>
      <c r="L5" s="18"/>
    </row>
    <row r="6" spans="1:12" ht="20.25" customHeight="1" x14ac:dyDescent="0.3">
      <c r="A6" s="15" t="s">
        <v>38</v>
      </c>
      <c r="B6" s="15" t="s">
        <v>32</v>
      </c>
      <c r="C6" s="15" t="s">
        <v>39</v>
      </c>
      <c r="D6" s="15"/>
      <c r="E6" s="15"/>
      <c r="F6" s="15"/>
      <c r="G6" s="15"/>
      <c r="H6" s="15" t="s">
        <v>33</v>
      </c>
      <c r="I6" s="15"/>
      <c r="J6" s="15"/>
      <c r="K6" s="15"/>
      <c r="L6" s="15"/>
    </row>
    <row r="7" spans="1:12" ht="20.25" customHeight="1" x14ac:dyDescent="0.3">
      <c r="A7" s="15"/>
      <c r="B7" s="15"/>
      <c r="C7" s="1" t="s">
        <v>34</v>
      </c>
      <c r="D7" s="1" t="s">
        <v>35</v>
      </c>
      <c r="E7" s="1" t="s">
        <v>36</v>
      </c>
      <c r="F7" s="1" t="s">
        <v>37</v>
      </c>
      <c r="G7" s="1" t="s">
        <v>10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10</v>
      </c>
    </row>
    <row r="8" spans="1:12" ht="9.75" customHeight="1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</row>
    <row r="9" spans="1:12" x14ac:dyDescent="0.3">
      <c r="A9" s="3" t="s">
        <v>2</v>
      </c>
      <c r="B9" s="3" t="s">
        <v>3</v>
      </c>
      <c r="C9" s="4">
        <f>D9+E9+F9+G9</f>
        <v>29.405000000000001</v>
      </c>
      <c r="D9" s="4">
        <v>0</v>
      </c>
      <c r="E9" s="4">
        <v>0.40100000000000002</v>
      </c>
      <c r="F9" s="4">
        <v>25.295999999999999</v>
      </c>
      <c r="G9" s="4">
        <v>3.7080000000000002</v>
      </c>
      <c r="H9" s="5">
        <v>37.241078000000002</v>
      </c>
      <c r="I9" s="5">
        <v>0</v>
      </c>
      <c r="J9" s="13">
        <f>J10</f>
        <v>0.37351099999999998</v>
      </c>
      <c r="K9" s="13">
        <f>H9-I9-J9-L9</f>
        <v>36.867567000000001</v>
      </c>
      <c r="L9" s="5">
        <f>L15</f>
        <v>0</v>
      </c>
    </row>
    <row r="10" spans="1:12" ht="15" customHeight="1" x14ac:dyDescent="0.3">
      <c r="A10" s="3" t="s">
        <v>4</v>
      </c>
      <c r="B10" s="3" t="s">
        <v>5</v>
      </c>
      <c r="C10" s="4">
        <f>C9</f>
        <v>29.405000000000001</v>
      </c>
      <c r="D10" s="4">
        <f t="shared" ref="D10:G10" si="0">D9</f>
        <v>0</v>
      </c>
      <c r="E10" s="4">
        <f t="shared" si="0"/>
        <v>0.40100000000000002</v>
      </c>
      <c r="F10" s="4">
        <f t="shared" si="0"/>
        <v>25.295999999999999</v>
      </c>
      <c r="G10" s="4">
        <f t="shared" si="0"/>
        <v>3.7080000000000002</v>
      </c>
      <c r="H10" s="5">
        <f>H9</f>
        <v>37.241078000000002</v>
      </c>
      <c r="I10" s="5">
        <f t="shared" ref="I10:L10" si="1">I9</f>
        <v>0</v>
      </c>
      <c r="J10" s="13">
        <f>J13</f>
        <v>0.37351099999999998</v>
      </c>
      <c r="K10" s="13">
        <f t="shared" si="1"/>
        <v>36.867567000000001</v>
      </c>
      <c r="L10" s="5">
        <f t="shared" si="1"/>
        <v>0</v>
      </c>
    </row>
    <row r="11" spans="1:12" ht="13.5" customHeight="1" x14ac:dyDescent="0.3">
      <c r="A11" s="3"/>
      <c r="B11" s="3" t="s">
        <v>6</v>
      </c>
      <c r="C11" s="4"/>
      <c r="D11" s="4"/>
      <c r="E11" s="6"/>
      <c r="F11" s="6"/>
      <c r="G11" s="6"/>
      <c r="H11" s="7"/>
      <c r="I11" s="5"/>
      <c r="J11" s="8"/>
      <c r="K11" s="8"/>
      <c r="L11" s="8"/>
    </row>
    <row r="12" spans="1:12" x14ac:dyDescent="0.3">
      <c r="A12" s="3"/>
      <c r="B12" s="3" t="s">
        <v>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</row>
    <row r="13" spans="1:12" x14ac:dyDescent="0.3">
      <c r="A13" s="3"/>
      <c r="B13" s="3" t="s">
        <v>8</v>
      </c>
      <c r="C13" s="4">
        <f t="shared" ref="C13:C15" si="2">D13+E13+F13+G13</f>
        <v>0.40100000000000002</v>
      </c>
      <c r="D13" s="4">
        <v>0</v>
      </c>
      <c r="E13" s="4">
        <v>0.40100000000000002</v>
      </c>
      <c r="F13" s="6">
        <v>0</v>
      </c>
      <c r="G13" s="6">
        <v>0</v>
      </c>
      <c r="H13" s="5">
        <f>SUM(I13:L13)</f>
        <v>0.37351099999999998</v>
      </c>
      <c r="I13" s="5">
        <v>0</v>
      </c>
      <c r="J13" s="13">
        <v>0.37351099999999998</v>
      </c>
      <c r="K13" s="5">
        <v>0</v>
      </c>
      <c r="L13" s="5">
        <v>0</v>
      </c>
    </row>
    <row r="14" spans="1:12" x14ac:dyDescent="0.3">
      <c r="A14" s="3"/>
      <c r="B14" s="3" t="s">
        <v>9</v>
      </c>
      <c r="C14" s="4">
        <f t="shared" si="2"/>
        <v>25.295999999999999</v>
      </c>
      <c r="D14" s="4">
        <v>0</v>
      </c>
      <c r="E14" s="4">
        <v>0</v>
      </c>
      <c r="F14" s="4">
        <v>25.295999999999999</v>
      </c>
      <c r="G14" s="4">
        <v>0</v>
      </c>
      <c r="H14" s="5">
        <f>SUM(I14:L14)</f>
        <v>36.867567000000001</v>
      </c>
      <c r="I14" s="5">
        <v>0</v>
      </c>
      <c r="J14" s="5">
        <v>0</v>
      </c>
      <c r="K14" s="13">
        <f>K9</f>
        <v>36.867567000000001</v>
      </c>
      <c r="L14" s="5">
        <v>0</v>
      </c>
    </row>
    <row r="15" spans="1:12" x14ac:dyDescent="0.3">
      <c r="A15" s="3"/>
      <c r="B15" s="3" t="s">
        <v>10</v>
      </c>
      <c r="C15" s="4">
        <f t="shared" si="2"/>
        <v>3.7080000000000002</v>
      </c>
      <c r="D15" s="4">
        <v>0</v>
      </c>
      <c r="E15" s="4">
        <v>0</v>
      </c>
      <c r="F15" s="4">
        <v>0</v>
      </c>
      <c r="G15" s="4">
        <v>3.7080000000000002</v>
      </c>
      <c r="H15" s="5">
        <f>SUM(I15:L15)</f>
        <v>0</v>
      </c>
      <c r="I15" s="5">
        <v>0</v>
      </c>
      <c r="J15" s="5">
        <v>0</v>
      </c>
      <c r="K15" s="5">
        <v>0</v>
      </c>
      <c r="L15" s="13">
        <v>0</v>
      </c>
    </row>
    <row r="16" spans="1:12" x14ac:dyDescent="0.3">
      <c r="A16" s="3" t="s">
        <v>11</v>
      </c>
      <c r="B16" s="3" t="s">
        <v>12</v>
      </c>
      <c r="C16" s="6"/>
      <c r="D16" s="4">
        <v>0</v>
      </c>
      <c r="E16" s="6"/>
      <c r="F16" s="6"/>
      <c r="G16" s="6"/>
      <c r="H16" s="8"/>
      <c r="I16" s="5">
        <v>0</v>
      </c>
      <c r="J16" s="8"/>
      <c r="K16" s="8"/>
      <c r="L16" s="8"/>
    </row>
    <row r="17" spans="1:12" x14ac:dyDescent="0.3">
      <c r="A17" s="3" t="s">
        <v>13</v>
      </c>
      <c r="B17" s="3" t="s">
        <v>14</v>
      </c>
      <c r="C17" s="6"/>
      <c r="D17" s="4">
        <v>0</v>
      </c>
      <c r="E17" s="6"/>
      <c r="F17" s="6"/>
      <c r="G17" s="6"/>
      <c r="H17" s="8"/>
      <c r="I17" s="5">
        <v>0</v>
      </c>
      <c r="J17" s="8"/>
      <c r="K17" s="8"/>
      <c r="L17" s="8"/>
    </row>
    <row r="18" spans="1:12" x14ac:dyDescent="0.3">
      <c r="A18" s="3" t="s">
        <v>15</v>
      </c>
      <c r="B18" s="3" t="s">
        <v>16</v>
      </c>
      <c r="C18" s="6"/>
      <c r="D18" s="4">
        <v>0</v>
      </c>
      <c r="E18" s="6"/>
      <c r="F18" s="6"/>
      <c r="G18" s="6"/>
      <c r="H18" s="8"/>
      <c r="I18" s="5">
        <v>0</v>
      </c>
      <c r="J18" s="8"/>
      <c r="K18" s="8"/>
      <c r="L18" s="8"/>
    </row>
    <row r="19" spans="1:12" x14ac:dyDescent="0.3">
      <c r="A19" s="3" t="s">
        <v>17</v>
      </c>
      <c r="B19" s="3" t="s">
        <v>18</v>
      </c>
      <c r="C19" s="4">
        <f>G19+F19+E19+D19</f>
        <v>2.1451000000000002</v>
      </c>
      <c r="D19" s="4">
        <v>0</v>
      </c>
      <c r="E19" s="4">
        <v>5.0000000000000001E-4</v>
      </c>
      <c r="F19" s="4">
        <v>2.1440000000000001</v>
      </c>
      <c r="G19" s="4">
        <v>5.9999999999999995E-4</v>
      </c>
      <c r="H19" s="5">
        <f>H9*H20%</f>
        <v>3.4410011250440005</v>
      </c>
      <c r="I19" s="5">
        <f t="shared" ref="I19:L19" si="3">I9*I20%</f>
        <v>0</v>
      </c>
      <c r="J19" s="13">
        <f t="shared" si="3"/>
        <v>3.4511669378000001E-2</v>
      </c>
      <c r="K19" s="13">
        <f t="shared" si="3"/>
        <v>3.4064894556660006</v>
      </c>
      <c r="L19" s="13">
        <f t="shared" si="3"/>
        <v>0</v>
      </c>
    </row>
    <row r="20" spans="1:12" x14ac:dyDescent="0.3">
      <c r="A20" s="3"/>
      <c r="B20" s="3" t="s">
        <v>19</v>
      </c>
      <c r="C20" s="4">
        <f t="shared" ref="C20:C22" si="4">G20+F20+E20+D20</f>
        <v>21.884999999999998</v>
      </c>
      <c r="D20" s="4">
        <v>0</v>
      </c>
      <c r="E20" s="4">
        <v>7.2949999999999999</v>
      </c>
      <c r="F20" s="4">
        <v>7.2949999999999999</v>
      </c>
      <c r="G20" s="4">
        <v>7.2949999999999999</v>
      </c>
      <c r="H20" s="5">
        <v>9.2398000000000007</v>
      </c>
      <c r="I20" s="5">
        <v>0</v>
      </c>
      <c r="J20" s="13">
        <f>H20</f>
        <v>9.2398000000000007</v>
      </c>
      <c r="K20" s="13">
        <f>H20</f>
        <v>9.2398000000000007</v>
      </c>
      <c r="L20" s="13">
        <f>H20</f>
        <v>9.2398000000000007</v>
      </c>
    </row>
    <row r="21" spans="1:12" ht="26.4" x14ac:dyDescent="0.3">
      <c r="A21" s="3" t="s">
        <v>20</v>
      </c>
      <c r="B21" s="3" t="s">
        <v>21</v>
      </c>
      <c r="C21" s="4">
        <f t="shared" si="4"/>
        <v>0</v>
      </c>
      <c r="D21" s="4">
        <v>0</v>
      </c>
      <c r="E21" s="4"/>
      <c r="F21" s="4">
        <v>0</v>
      </c>
      <c r="G21" s="9"/>
      <c r="H21" s="5">
        <f t="shared" ref="H21:H22" si="5">L21+K21+J21+I21</f>
        <v>0</v>
      </c>
      <c r="I21" s="5">
        <v>0</v>
      </c>
      <c r="J21" s="14"/>
      <c r="K21" s="5">
        <v>0</v>
      </c>
      <c r="L21" s="10"/>
    </row>
    <row r="22" spans="1:12" x14ac:dyDescent="0.3">
      <c r="A22" s="3" t="s">
        <v>22</v>
      </c>
      <c r="B22" s="3" t="s">
        <v>23</v>
      </c>
      <c r="C22" s="4">
        <f t="shared" si="4"/>
        <v>27.259900000000002</v>
      </c>
      <c r="D22" s="4">
        <v>0</v>
      </c>
      <c r="E22" s="4">
        <v>0.40050000000000002</v>
      </c>
      <c r="F22" s="4">
        <v>23.152000000000001</v>
      </c>
      <c r="G22" s="4">
        <v>3.7073999999999998</v>
      </c>
      <c r="H22" s="5">
        <f t="shared" si="5"/>
        <v>33.800076874956005</v>
      </c>
      <c r="I22" s="5">
        <v>0</v>
      </c>
      <c r="J22" s="13">
        <f>J9-J19</f>
        <v>0.33899933062199999</v>
      </c>
      <c r="K22" s="13">
        <f t="shared" ref="K22:L22" si="6">K9-K19</f>
        <v>33.461077544334003</v>
      </c>
      <c r="L22" s="13">
        <f t="shared" si="6"/>
        <v>0</v>
      </c>
    </row>
    <row r="23" spans="1:12" ht="12.75" customHeight="1" x14ac:dyDescent="0.3">
      <c r="A23" s="11"/>
      <c r="B23" s="3" t="s">
        <v>25</v>
      </c>
      <c r="C23" s="21"/>
      <c r="D23" s="21">
        <v>0</v>
      </c>
      <c r="E23" s="21"/>
      <c r="F23" s="21"/>
      <c r="G23" s="22"/>
      <c r="H23" s="19"/>
      <c r="I23" s="19">
        <v>0</v>
      </c>
      <c r="J23" s="19"/>
      <c r="K23" s="19"/>
      <c r="L23" s="20"/>
    </row>
    <row r="24" spans="1:12" x14ac:dyDescent="0.3">
      <c r="A24" s="3" t="s">
        <v>24</v>
      </c>
      <c r="B24" s="3" t="s">
        <v>26</v>
      </c>
      <c r="C24" s="21"/>
      <c r="D24" s="21"/>
      <c r="E24" s="21"/>
      <c r="F24" s="21"/>
      <c r="G24" s="22"/>
      <c r="H24" s="19"/>
      <c r="I24" s="19"/>
      <c r="J24" s="19"/>
      <c r="K24" s="19"/>
      <c r="L24" s="20"/>
    </row>
    <row r="25" spans="1:12" x14ac:dyDescent="0.3">
      <c r="A25" s="3"/>
      <c r="B25" s="3" t="s">
        <v>27</v>
      </c>
      <c r="C25" s="6"/>
      <c r="D25" s="6">
        <v>0</v>
      </c>
      <c r="E25" s="6"/>
      <c r="F25" s="6"/>
      <c r="G25" s="9"/>
      <c r="H25" s="6"/>
      <c r="I25" s="6">
        <v>0</v>
      </c>
      <c r="J25" s="6"/>
      <c r="K25" s="6"/>
      <c r="L25" s="9"/>
    </row>
    <row r="26" spans="1:12" ht="26.4" x14ac:dyDescent="0.3">
      <c r="A26" s="3"/>
      <c r="B26" s="3" t="s">
        <v>28</v>
      </c>
      <c r="C26" s="6"/>
      <c r="D26" s="6">
        <v>0</v>
      </c>
      <c r="E26" s="6"/>
      <c r="F26" s="6"/>
      <c r="G26" s="9"/>
      <c r="H26" s="6"/>
      <c r="I26" s="6">
        <v>0</v>
      </c>
      <c r="J26" s="6"/>
      <c r="K26" s="6"/>
      <c r="L26" s="9"/>
    </row>
    <row r="27" spans="1:12" x14ac:dyDescent="0.3">
      <c r="A27" s="3"/>
      <c r="B27" s="3" t="s">
        <v>40</v>
      </c>
      <c r="C27" s="6"/>
      <c r="D27" s="6">
        <v>0</v>
      </c>
      <c r="E27" s="6"/>
      <c r="F27" s="6"/>
      <c r="G27" s="9"/>
      <c r="H27" s="6"/>
      <c r="I27" s="6">
        <v>0</v>
      </c>
      <c r="J27" s="6"/>
      <c r="K27" s="6"/>
      <c r="L27" s="9"/>
    </row>
    <row r="28" spans="1:12" x14ac:dyDescent="0.3">
      <c r="A28" s="3" t="s">
        <v>29</v>
      </c>
      <c r="B28" s="3" t="s">
        <v>30</v>
      </c>
      <c r="C28" s="6"/>
      <c r="D28" s="6">
        <v>0</v>
      </c>
      <c r="E28" s="6"/>
      <c r="F28" s="6"/>
      <c r="G28" s="9"/>
      <c r="H28" s="6"/>
      <c r="I28" s="6">
        <v>0</v>
      </c>
      <c r="J28" s="6"/>
      <c r="K28" s="6"/>
      <c r="L28" s="9"/>
    </row>
    <row r="29" spans="1:12" x14ac:dyDescent="0.3">
      <c r="A29" s="3" t="s">
        <v>31</v>
      </c>
      <c r="B29" s="3" t="s">
        <v>41</v>
      </c>
      <c r="C29" s="6"/>
      <c r="D29" s="6">
        <v>0</v>
      </c>
      <c r="E29" s="6"/>
      <c r="F29" s="6"/>
      <c r="G29" s="9"/>
      <c r="H29" s="6"/>
      <c r="I29" s="6">
        <v>0</v>
      </c>
      <c r="J29" s="6"/>
      <c r="K29" s="6"/>
      <c r="L29" s="9"/>
    </row>
  </sheetData>
  <mergeCells count="17">
    <mergeCell ref="I23:I24"/>
    <mergeCell ref="J23:J24"/>
    <mergeCell ref="K23:K24"/>
    <mergeCell ref="L23:L24"/>
    <mergeCell ref="C23:C24"/>
    <mergeCell ref="D23:D24"/>
    <mergeCell ref="E23:E24"/>
    <mergeCell ref="F23:F24"/>
    <mergeCell ref="G23:G24"/>
    <mergeCell ref="H23:H24"/>
    <mergeCell ref="A6:A7"/>
    <mergeCell ref="B6:B7"/>
    <mergeCell ref="C6:G6"/>
    <mergeCell ref="H6:L6"/>
    <mergeCell ref="H3:L3"/>
    <mergeCell ref="B4:K4"/>
    <mergeCell ref="K5:L5"/>
  </mergeCells>
  <pageMargins left="0" right="0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G2" sqref="G2"/>
    </sheetView>
  </sheetViews>
  <sheetFormatPr defaultRowHeight="14.4" x14ac:dyDescent="0.3"/>
  <cols>
    <col min="1" max="1" width="7.44140625" customWidth="1"/>
    <col min="2" max="2" width="45" customWidth="1"/>
    <col min="8" max="8" width="9.5546875" bestFit="1" customWidth="1"/>
    <col min="10" max="11" width="10.5546875" bestFit="1" customWidth="1"/>
  </cols>
  <sheetData>
    <row r="2" spans="1:12" ht="42" customHeight="1" x14ac:dyDescent="0.3"/>
    <row r="3" spans="1:12" x14ac:dyDescent="0.3">
      <c r="H3" s="23" t="s">
        <v>43</v>
      </c>
      <c r="I3" s="23"/>
      <c r="J3" s="23"/>
      <c r="K3" s="23"/>
      <c r="L3" s="23"/>
    </row>
    <row r="4" spans="1:12" ht="15" x14ac:dyDescent="0.3">
      <c r="B4" s="24" t="s">
        <v>44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ht="15" x14ac:dyDescent="0.3">
      <c r="B5" s="24" t="s">
        <v>45</v>
      </c>
      <c r="C5" s="24"/>
      <c r="D5" s="24"/>
      <c r="E5" s="24"/>
      <c r="F5" s="24"/>
      <c r="G5" s="24"/>
      <c r="H5" s="24"/>
      <c r="I5" s="24"/>
      <c r="J5" s="24"/>
      <c r="K5" s="24"/>
    </row>
    <row r="6" spans="1:12" ht="21" customHeight="1" x14ac:dyDescent="0.3">
      <c r="K6" s="25" t="s">
        <v>46</v>
      </c>
      <c r="L6" s="25"/>
    </row>
    <row r="7" spans="1:12" ht="24" customHeight="1" x14ac:dyDescent="0.3">
      <c r="A7" s="15" t="s">
        <v>38</v>
      </c>
      <c r="B7" s="15" t="s">
        <v>32</v>
      </c>
      <c r="C7" s="15" t="s">
        <v>39</v>
      </c>
      <c r="D7" s="15"/>
      <c r="E7" s="15"/>
      <c r="F7" s="15"/>
      <c r="G7" s="15"/>
      <c r="H7" s="15" t="s">
        <v>33</v>
      </c>
      <c r="I7" s="15"/>
      <c r="J7" s="15"/>
      <c r="K7" s="15"/>
      <c r="L7" s="15"/>
    </row>
    <row r="8" spans="1:12" x14ac:dyDescent="0.3">
      <c r="A8" s="15"/>
      <c r="B8" s="15"/>
      <c r="C8" s="12" t="s">
        <v>34</v>
      </c>
      <c r="D8" s="12" t="s">
        <v>35</v>
      </c>
      <c r="E8" s="12" t="s">
        <v>36</v>
      </c>
      <c r="F8" s="12" t="s">
        <v>37</v>
      </c>
      <c r="G8" s="12" t="s">
        <v>10</v>
      </c>
      <c r="H8" s="12" t="s">
        <v>34</v>
      </c>
      <c r="I8" s="12" t="s">
        <v>35</v>
      </c>
      <c r="J8" s="12" t="s">
        <v>36</v>
      </c>
      <c r="K8" s="12" t="s">
        <v>37</v>
      </c>
      <c r="L8" s="12" t="s">
        <v>10</v>
      </c>
    </row>
    <row r="9" spans="1:12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12" x14ac:dyDescent="0.3">
      <c r="A10" s="12" t="s">
        <v>47</v>
      </c>
      <c r="B10" s="3" t="s">
        <v>48</v>
      </c>
      <c r="C10" s="26">
        <f>SUM(D10:G10)</f>
        <v>3.4040000000000004</v>
      </c>
      <c r="D10" s="27">
        <v>0</v>
      </c>
      <c r="E10" s="3">
        <f>E11</f>
        <v>9.9000000000000005E-2</v>
      </c>
      <c r="F10" s="3">
        <f>F11</f>
        <v>3.2570000000000001</v>
      </c>
      <c r="G10" s="26">
        <f>G11</f>
        <v>4.8000000000000001E-2</v>
      </c>
      <c r="H10" s="27">
        <f>SUM(I10:L10)</f>
        <v>4.3210000000000006</v>
      </c>
      <c r="I10" s="27">
        <v>0</v>
      </c>
      <c r="J10" s="28">
        <v>9.9000000000000005E-2</v>
      </c>
      <c r="K10" s="28">
        <f>K11</f>
        <v>4.2220000000000004</v>
      </c>
      <c r="L10" s="27">
        <f>L11</f>
        <v>0</v>
      </c>
    </row>
    <row r="11" spans="1:12" x14ac:dyDescent="0.3">
      <c r="A11" s="12" t="s">
        <v>4</v>
      </c>
      <c r="B11" s="3" t="s">
        <v>49</v>
      </c>
      <c r="C11" s="26">
        <f>SUM(D11:G11)</f>
        <v>3.4040000000000004</v>
      </c>
      <c r="D11" s="27">
        <f t="shared" ref="D11" si="0">D10</f>
        <v>0</v>
      </c>
      <c r="E11" s="3">
        <v>9.9000000000000005E-2</v>
      </c>
      <c r="F11" s="3">
        <v>3.2570000000000001</v>
      </c>
      <c r="G11" s="3">
        <v>4.8000000000000001E-2</v>
      </c>
      <c r="H11" s="28">
        <f>H10</f>
        <v>4.3210000000000006</v>
      </c>
      <c r="I11" s="27">
        <f t="shared" ref="I11:J11" si="1">I10</f>
        <v>0</v>
      </c>
      <c r="J11" s="28">
        <f t="shared" si="1"/>
        <v>9.9000000000000005E-2</v>
      </c>
      <c r="K11" s="28">
        <f>1.868+2.354-0</f>
        <v>4.2220000000000004</v>
      </c>
      <c r="L11" s="27">
        <v>0</v>
      </c>
    </row>
    <row r="12" spans="1:12" x14ac:dyDescent="0.3">
      <c r="A12" s="12" t="s">
        <v>11</v>
      </c>
      <c r="B12" s="3" t="s">
        <v>50</v>
      </c>
      <c r="C12" s="3"/>
      <c r="D12" s="29"/>
      <c r="E12" s="3"/>
      <c r="F12" s="3"/>
      <c r="G12" s="3"/>
      <c r="H12" s="28"/>
      <c r="I12" s="28"/>
      <c r="J12" s="28"/>
      <c r="K12" s="28"/>
      <c r="L12" s="28"/>
    </row>
    <row r="13" spans="1:12" x14ac:dyDescent="0.3">
      <c r="A13" s="15"/>
      <c r="B13" s="3" t="s">
        <v>51</v>
      </c>
      <c r="C13" s="3"/>
      <c r="D13" s="29"/>
      <c r="E13" s="3"/>
      <c r="F13" s="3"/>
      <c r="G13" s="3"/>
      <c r="H13" s="28"/>
      <c r="I13" s="28"/>
      <c r="J13" s="28"/>
      <c r="K13" s="28"/>
      <c r="L13" s="28"/>
    </row>
    <row r="14" spans="1:12" x14ac:dyDescent="0.3">
      <c r="A14" s="15"/>
      <c r="B14" s="3" t="s">
        <v>52</v>
      </c>
      <c r="C14" s="3"/>
      <c r="D14" s="29"/>
      <c r="E14" s="3"/>
      <c r="F14" s="3"/>
      <c r="G14" s="3"/>
      <c r="H14" s="28"/>
      <c r="I14" s="28"/>
      <c r="J14" s="28"/>
      <c r="K14" s="28"/>
      <c r="L14" s="28"/>
    </row>
    <row r="15" spans="1:12" x14ac:dyDescent="0.3">
      <c r="A15" s="12" t="s">
        <v>17</v>
      </c>
      <c r="B15" s="3" t="s">
        <v>53</v>
      </c>
      <c r="C15" s="3">
        <v>0.24399999999999999</v>
      </c>
      <c r="D15" s="27">
        <v>0</v>
      </c>
      <c r="E15" s="3">
        <v>7.0000000000000001E-3</v>
      </c>
      <c r="F15" s="3">
        <v>0.23400000000000001</v>
      </c>
      <c r="G15" s="3">
        <v>3.0000000000000001E-3</v>
      </c>
      <c r="H15" s="27">
        <f>H11*H16/100</f>
        <v>0.39926040000000007</v>
      </c>
      <c r="I15" s="27">
        <v>0</v>
      </c>
      <c r="J15" s="27">
        <f>J10*H16/100</f>
        <v>9.1476000000000005E-3</v>
      </c>
      <c r="K15" s="27">
        <f>K10*H16/100</f>
        <v>0.39011280000000004</v>
      </c>
      <c r="L15" s="27">
        <v>0</v>
      </c>
    </row>
    <row r="16" spans="1:12" x14ac:dyDescent="0.3">
      <c r="A16" s="15"/>
      <c r="B16" s="30" t="s">
        <v>54</v>
      </c>
      <c r="C16" s="30">
        <v>7.1719999999999997</v>
      </c>
      <c r="D16" s="31">
        <v>0</v>
      </c>
      <c r="E16" s="30">
        <v>7.1719999999999997</v>
      </c>
      <c r="F16" s="30">
        <v>7.1719999999999997</v>
      </c>
      <c r="G16" s="30">
        <v>7.1719999999999997</v>
      </c>
      <c r="H16" s="32">
        <v>9.24</v>
      </c>
      <c r="I16" s="31">
        <v>0</v>
      </c>
      <c r="J16" s="32">
        <f>H16</f>
        <v>9.24</v>
      </c>
      <c r="K16" s="32">
        <f>J16</f>
        <v>9.24</v>
      </c>
      <c r="L16" s="31">
        <v>0</v>
      </c>
    </row>
    <row r="17" spans="1:12" ht="2.25" customHeight="1" x14ac:dyDescent="0.3">
      <c r="A17" s="15"/>
      <c r="B17" s="30"/>
      <c r="C17" s="30"/>
      <c r="D17" s="31"/>
      <c r="E17" s="30"/>
      <c r="F17" s="30"/>
      <c r="G17" s="30"/>
      <c r="H17" s="32"/>
      <c r="I17" s="31"/>
      <c r="J17" s="32"/>
      <c r="K17" s="32"/>
      <c r="L17" s="31"/>
    </row>
    <row r="18" spans="1:12" ht="26.4" x14ac:dyDescent="0.3">
      <c r="A18" s="12" t="s">
        <v>20</v>
      </c>
      <c r="B18" s="3" t="s">
        <v>55</v>
      </c>
      <c r="C18" s="3"/>
      <c r="D18" s="28"/>
      <c r="E18" s="3"/>
      <c r="F18" s="3"/>
      <c r="G18" s="3"/>
      <c r="H18" s="28"/>
      <c r="I18" s="28"/>
      <c r="J18" s="28"/>
      <c r="K18" s="28"/>
      <c r="L18" s="27"/>
    </row>
    <row r="19" spans="1:12" x14ac:dyDescent="0.3">
      <c r="A19" s="12" t="s">
        <v>22</v>
      </c>
      <c r="B19" s="3" t="s">
        <v>56</v>
      </c>
      <c r="C19" s="26">
        <f>C10-C15</f>
        <v>3.16</v>
      </c>
      <c r="D19" s="26">
        <f t="shared" ref="D19:G19" si="2">D10-D15</f>
        <v>0</v>
      </c>
      <c r="E19" s="26">
        <f t="shared" si="2"/>
        <v>9.1999999999999998E-2</v>
      </c>
      <c r="F19" s="26">
        <f t="shared" si="2"/>
        <v>3.0230000000000001</v>
      </c>
      <c r="G19" s="26">
        <f t="shared" si="2"/>
        <v>4.4999999999999998E-2</v>
      </c>
      <c r="H19" s="27">
        <f>I19+J19+K19+L19</f>
        <v>3.9217396000000004</v>
      </c>
      <c r="I19" s="27">
        <v>0</v>
      </c>
      <c r="J19" s="27">
        <f>J11-J15</f>
        <v>8.9852399999999999E-2</v>
      </c>
      <c r="K19" s="27">
        <f>K11-K15</f>
        <v>3.8318872000000006</v>
      </c>
      <c r="L19" s="27">
        <v>0</v>
      </c>
    </row>
    <row r="20" spans="1:12" ht="15" customHeight="1" x14ac:dyDescent="0.3">
      <c r="A20" s="15" t="s">
        <v>24</v>
      </c>
      <c r="B20" s="3" t="s">
        <v>25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26.4" x14ac:dyDescent="0.3">
      <c r="A21" s="15"/>
      <c r="B21" s="3" t="s">
        <v>57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x14ac:dyDescent="0.3">
      <c r="A22" s="15"/>
      <c r="B22" s="3" t="s">
        <v>58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x14ac:dyDescent="0.3">
      <c r="A23" s="15"/>
      <c r="B23" s="3" t="s">
        <v>59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26.4" x14ac:dyDescent="0.3">
      <c r="A24" s="3" t="s">
        <v>29</v>
      </c>
      <c r="B24" s="3" t="s">
        <v>60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x14ac:dyDescent="0.3">
      <c r="A25" s="3"/>
      <c r="B25" s="3" t="s">
        <v>61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x14ac:dyDescent="0.3">
      <c r="A26" s="3" t="s">
        <v>31</v>
      </c>
      <c r="B26" s="3" t="s">
        <v>62</v>
      </c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mergeCells count="42">
    <mergeCell ref="K24:K25"/>
    <mergeCell ref="L24:L25"/>
    <mergeCell ref="K20:K23"/>
    <mergeCell ref="L20:L23"/>
    <mergeCell ref="C24:C25"/>
    <mergeCell ref="D24:D25"/>
    <mergeCell ref="E24:E25"/>
    <mergeCell ref="F24:F25"/>
    <mergeCell ref="G24:G25"/>
    <mergeCell ref="H24:H25"/>
    <mergeCell ref="I24:I25"/>
    <mergeCell ref="J24:J25"/>
    <mergeCell ref="L16:L17"/>
    <mergeCell ref="A20:A23"/>
    <mergeCell ref="C20:C23"/>
    <mergeCell ref="D20:D23"/>
    <mergeCell ref="E20:E23"/>
    <mergeCell ref="F20:F23"/>
    <mergeCell ref="G20:G23"/>
    <mergeCell ref="H20:H23"/>
    <mergeCell ref="I20:I23"/>
    <mergeCell ref="J20:J23"/>
    <mergeCell ref="F16:F17"/>
    <mergeCell ref="G16:G17"/>
    <mergeCell ref="H16:H17"/>
    <mergeCell ref="I16:I17"/>
    <mergeCell ref="J16:J17"/>
    <mergeCell ref="K16:K17"/>
    <mergeCell ref="A13:A14"/>
    <mergeCell ref="A16:A17"/>
    <mergeCell ref="B16:B17"/>
    <mergeCell ref="C16:C17"/>
    <mergeCell ref="D16:D17"/>
    <mergeCell ref="E16:E17"/>
    <mergeCell ref="H3:L3"/>
    <mergeCell ref="B4:K4"/>
    <mergeCell ref="B5:K5"/>
    <mergeCell ref="K6:L6"/>
    <mergeCell ref="A7:A8"/>
    <mergeCell ref="B7:B8"/>
    <mergeCell ref="C7:G7"/>
    <mergeCell ref="H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U15" sqref="U15"/>
    </sheetView>
  </sheetViews>
  <sheetFormatPr defaultRowHeight="14.4" x14ac:dyDescent="0.3"/>
  <cols>
    <col min="1" max="1" width="5" customWidth="1"/>
    <col min="2" max="2" width="20.33203125" customWidth="1"/>
    <col min="3" max="3" width="9.109375" customWidth="1"/>
    <col min="4" max="4" width="7.6640625" customWidth="1"/>
    <col min="8" max="8" width="8.5546875" customWidth="1"/>
    <col min="9" max="9" width="6.88671875" customWidth="1"/>
    <col min="10" max="12" width="8.33203125" customWidth="1"/>
    <col min="13" max="13" width="8.109375" customWidth="1"/>
    <col min="14" max="14" width="11.5546875" bestFit="1" customWidth="1"/>
    <col min="15" max="15" width="4.88671875" customWidth="1"/>
    <col min="16" max="16" width="7.33203125" customWidth="1"/>
    <col min="17" max="17" width="8.109375" customWidth="1"/>
    <col min="18" max="18" width="9" customWidth="1"/>
  </cols>
  <sheetData>
    <row r="1" spans="1:18" ht="15.6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 t="s">
        <v>63</v>
      </c>
      <c r="P1" s="34"/>
      <c r="Q1" s="34"/>
      <c r="R1" s="34"/>
    </row>
    <row r="2" spans="1:18" ht="15.6" x14ac:dyDescent="0.3">
      <c r="A2" s="33"/>
      <c r="B2" s="35" t="s">
        <v>64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3"/>
    </row>
    <row r="3" spans="1:18" ht="15.6" x14ac:dyDescent="0.3">
      <c r="A3" s="33"/>
      <c r="B3" s="35" t="s">
        <v>65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3"/>
    </row>
    <row r="4" spans="1:18" ht="15.6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33" customHeight="1" x14ac:dyDescent="0.3">
      <c r="A5" s="36" t="s">
        <v>66</v>
      </c>
      <c r="B5" s="37" t="s">
        <v>67</v>
      </c>
      <c r="C5" s="38" t="s">
        <v>68</v>
      </c>
      <c r="D5" s="38"/>
      <c r="E5" s="38"/>
      <c r="F5" s="38"/>
      <c r="G5" s="38"/>
      <c r="H5" s="38" t="s">
        <v>69</v>
      </c>
      <c r="I5" s="38"/>
      <c r="J5" s="38"/>
      <c r="K5" s="38"/>
      <c r="L5" s="38"/>
      <c r="M5" s="39" t="s">
        <v>70</v>
      </c>
      <c r="N5" s="38" t="s">
        <v>71</v>
      </c>
      <c r="O5" s="38"/>
      <c r="P5" s="38"/>
      <c r="Q5" s="38"/>
      <c r="R5" s="38"/>
    </row>
    <row r="6" spans="1:18" ht="15.6" x14ac:dyDescent="0.3">
      <c r="A6" s="40"/>
      <c r="B6" s="37"/>
      <c r="C6" s="41" t="s">
        <v>34</v>
      </c>
      <c r="D6" s="41" t="s">
        <v>35</v>
      </c>
      <c r="E6" s="41" t="s">
        <v>36</v>
      </c>
      <c r="F6" s="41" t="s">
        <v>37</v>
      </c>
      <c r="G6" s="41" t="s">
        <v>10</v>
      </c>
      <c r="H6" s="41" t="s">
        <v>34</v>
      </c>
      <c r="I6" s="41" t="s">
        <v>35</v>
      </c>
      <c r="J6" s="41" t="s">
        <v>36</v>
      </c>
      <c r="K6" s="41" t="s">
        <v>37</v>
      </c>
      <c r="L6" s="41" t="s">
        <v>10</v>
      </c>
      <c r="M6" s="42"/>
      <c r="N6" s="41" t="s">
        <v>34</v>
      </c>
      <c r="O6" s="41" t="s">
        <v>35</v>
      </c>
      <c r="P6" s="41" t="s">
        <v>36</v>
      </c>
      <c r="Q6" s="41" t="s">
        <v>37</v>
      </c>
      <c r="R6" s="41" t="s">
        <v>10</v>
      </c>
    </row>
    <row r="7" spans="1:18" s="45" customFormat="1" ht="10.199999999999999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8</v>
      </c>
      <c r="N7" s="43">
        <v>9</v>
      </c>
      <c r="O7" s="43">
        <v>10</v>
      </c>
      <c r="P7" s="43">
        <v>11</v>
      </c>
      <c r="Q7" s="43">
        <v>12</v>
      </c>
      <c r="R7" s="44">
        <v>13</v>
      </c>
    </row>
    <row r="8" spans="1:18" ht="15.6" x14ac:dyDescent="0.3">
      <c r="A8" s="46" t="s">
        <v>72</v>
      </c>
      <c r="B8" s="46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5.6" x14ac:dyDescent="0.3">
      <c r="A9" s="41" t="s">
        <v>2</v>
      </c>
      <c r="B9" s="48" t="s">
        <v>73</v>
      </c>
      <c r="C9" s="49">
        <v>0</v>
      </c>
      <c r="D9" s="49">
        <f>'[1]П 1.4.'!D21</f>
        <v>0</v>
      </c>
      <c r="E9" s="49">
        <v>0</v>
      </c>
      <c r="F9" s="49">
        <v>0</v>
      </c>
      <c r="G9" s="49">
        <v>0</v>
      </c>
      <c r="H9" s="49">
        <v>0</v>
      </c>
      <c r="I9" s="49">
        <f>'[1]П 1.5'!D9</f>
        <v>0</v>
      </c>
      <c r="J9" s="50">
        <v>0</v>
      </c>
      <c r="K9" s="50">
        <v>0</v>
      </c>
      <c r="L9" s="51">
        <v>0</v>
      </c>
      <c r="M9" s="50">
        <v>0</v>
      </c>
      <c r="N9" s="50">
        <v>0</v>
      </c>
      <c r="O9" s="49">
        <f>'[1]П 1.4.'!O21</f>
        <v>0</v>
      </c>
      <c r="P9" s="49">
        <f>'[1]П 1.4.'!P21</f>
        <v>0</v>
      </c>
      <c r="Q9" s="50">
        <v>0</v>
      </c>
      <c r="R9" s="50">
        <v>0</v>
      </c>
    </row>
    <row r="10" spans="1:18" ht="15.6" x14ac:dyDescent="0.3">
      <c r="A10" s="41"/>
      <c r="B10" s="48" t="s">
        <v>74</v>
      </c>
      <c r="C10" s="50">
        <v>0</v>
      </c>
      <c r="D10" s="49">
        <f>'[1]П 1.4.'!D22</f>
        <v>0</v>
      </c>
      <c r="E10" s="49">
        <f>'[1]П 1.4.'!E22</f>
        <v>0</v>
      </c>
      <c r="F10" s="49">
        <f>'[1]П 1.4.'!F22</f>
        <v>0</v>
      </c>
      <c r="G10" s="49">
        <f>'[1]П 1.4.'!G22</f>
        <v>0</v>
      </c>
      <c r="H10" s="49">
        <f>'[1]П 1.4.'!H22</f>
        <v>0</v>
      </c>
      <c r="I10" s="49">
        <f>'[1]П 1.4.'!I22</f>
        <v>0</v>
      </c>
      <c r="J10" s="49">
        <f>'[1]П 1.4.'!J22</f>
        <v>0</v>
      </c>
      <c r="K10" s="49">
        <f>'[1]П 1.4.'!K22</f>
        <v>0</v>
      </c>
      <c r="L10" s="49">
        <f>'[1]П 1.4.'!L22</f>
        <v>0</v>
      </c>
      <c r="M10" s="49">
        <f>'[1]П 1.4.'!M22</f>
        <v>0</v>
      </c>
      <c r="N10" s="49">
        <f>'[1]П 1.4.'!N22</f>
        <v>0</v>
      </c>
      <c r="O10" s="49">
        <f>'[1]П 1.4.'!O22</f>
        <v>0</v>
      </c>
      <c r="P10" s="49">
        <f>'[1]П 1.4.'!P22</f>
        <v>0</v>
      </c>
      <c r="Q10" s="49">
        <f>'[1]П 1.4.'!Q22</f>
        <v>0</v>
      </c>
      <c r="R10" s="49">
        <f>'[1]П 1.4.'!R22</f>
        <v>0</v>
      </c>
    </row>
    <row r="11" spans="1:18" ht="15.6" x14ac:dyDescent="0.3">
      <c r="A11" s="41"/>
      <c r="B11" s="48" t="s">
        <v>75</v>
      </c>
      <c r="C11" s="50">
        <v>0</v>
      </c>
      <c r="D11" s="49">
        <f>'[1]П 1.4.'!D23</f>
        <v>0</v>
      </c>
      <c r="E11" s="49">
        <f>'[1]П 1.4.'!E23</f>
        <v>0</v>
      </c>
      <c r="F11" s="49">
        <f>'[1]П 1.4.'!F23</f>
        <v>0</v>
      </c>
      <c r="G11" s="49">
        <f>'[1]П 1.4.'!G23</f>
        <v>0</v>
      </c>
      <c r="H11" s="49">
        <f>'[1]П 1.4.'!H23</f>
        <v>0</v>
      </c>
      <c r="I11" s="49">
        <f>'[1]П 1.4.'!I23</f>
        <v>0</v>
      </c>
      <c r="J11" s="49">
        <f>'[1]П 1.4.'!J23</f>
        <v>0</v>
      </c>
      <c r="K11" s="49">
        <f>'[1]П 1.4.'!K23</f>
        <v>0</v>
      </c>
      <c r="L11" s="49">
        <f>'[1]П 1.4.'!L23</f>
        <v>0</v>
      </c>
      <c r="M11" s="49">
        <f>'[1]П 1.4.'!M23</f>
        <v>0</v>
      </c>
      <c r="N11" s="49">
        <f>'[1]П 1.4.'!N23</f>
        <v>0</v>
      </c>
      <c r="O11" s="49">
        <f>'[1]П 1.4.'!O23</f>
        <v>0</v>
      </c>
      <c r="P11" s="49">
        <f>'[1]П 1.4.'!P23</f>
        <v>0</v>
      </c>
      <c r="Q11" s="49">
        <f>'[1]П 1.4.'!Q23</f>
        <v>0</v>
      </c>
      <c r="R11" s="49">
        <f>'[1]П 1.4.'!R23</f>
        <v>0</v>
      </c>
    </row>
    <row r="12" spans="1:18" ht="15.6" x14ac:dyDescent="0.3">
      <c r="A12" s="41" t="s">
        <v>76</v>
      </c>
      <c r="B12" s="47" t="s">
        <v>77</v>
      </c>
      <c r="C12" s="52">
        <f>E12+F12</f>
        <v>5.0990000000000002</v>
      </c>
      <c r="D12" s="53">
        <f>'[1]П 1.4.'!D24</f>
        <v>0</v>
      </c>
      <c r="E12" s="54">
        <v>0</v>
      </c>
      <c r="F12" s="41">
        <v>5.0990000000000002</v>
      </c>
      <c r="G12" s="53">
        <v>0</v>
      </c>
      <c r="H12" s="41">
        <f>SUM(I12:L12)</f>
        <v>0.32900000000000001</v>
      </c>
      <c r="I12" s="55">
        <f>'[1]П 1.4.'!I24</f>
        <v>0</v>
      </c>
      <c r="J12" s="41">
        <v>9.9000000000000005E-2</v>
      </c>
      <c r="K12" s="52">
        <v>0.23</v>
      </c>
      <c r="L12" s="41">
        <v>0</v>
      </c>
      <c r="M12" s="41">
        <v>8760</v>
      </c>
      <c r="N12" s="56">
        <f>SUM(O12:R12)</f>
        <v>100</v>
      </c>
      <c r="O12" s="53">
        <f>'[1]П 1.4.'!O24</f>
        <v>0</v>
      </c>
      <c r="P12" s="57">
        <f>E12*100/C12</f>
        <v>0</v>
      </c>
      <c r="Q12" s="57">
        <f>F12*100/C12</f>
        <v>100</v>
      </c>
      <c r="R12" s="58">
        <f>G120</f>
        <v>0</v>
      </c>
    </row>
    <row r="13" spans="1:18" ht="15.6" x14ac:dyDescent="0.3">
      <c r="A13" s="41" t="s">
        <v>78</v>
      </c>
      <c r="B13" s="48" t="s">
        <v>79</v>
      </c>
      <c r="C13" s="54">
        <f>SUM(D13:G13)</f>
        <v>22.160905249999999</v>
      </c>
      <c r="D13" s="53">
        <f>'[1]П 1.4.'!D25</f>
        <v>0</v>
      </c>
      <c r="E13" s="54">
        <f>E16-E12</f>
        <v>0.37174705000000002</v>
      </c>
      <c r="F13" s="54">
        <f>F16-F12</f>
        <v>21.015071450000001</v>
      </c>
      <c r="G13" s="54">
        <f>G16-G12</f>
        <v>0.77408674999999993</v>
      </c>
      <c r="H13" s="54">
        <f>SUM(I13:L13)</f>
        <v>3.0269999999999997</v>
      </c>
      <c r="I13" s="55">
        <f>'[1]П 1.4.'!I25</f>
        <v>0</v>
      </c>
      <c r="J13" s="54">
        <f>J16-J12</f>
        <v>0</v>
      </c>
      <c r="K13" s="54">
        <f t="shared" ref="K13" si="0">K16-K12</f>
        <v>3.0269999999999997</v>
      </c>
      <c r="L13" s="54">
        <v>0</v>
      </c>
      <c r="M13" s="41">
        <v>8760</v>
      </c>
      <c r="N13" s="56">
        <f>SUM(O13:R13)</f>
        <v>98.322509636649428</v>
      </c>
      <c r="O13" s="53">
        <f>'[1]П 1.4.'!O25</f>
        <v>0</v>
      </c>
      <c r="P13" s="53">
        <f>'[1]П 1.4.'!P25</f>
        <v>0</v>
      </c>
      <c r="Q13" s="57">
        <f>F13*100/C13</f>
        <v>94.829481074560348</v>
      </c>
      <c r="R13" s="57">
        <f>G13*100/C13</f>
        <v>3.4930285620890866</v>
      </c>
    </row>
    <row r="14" spans="1:18" x14ac:dyDescent="0.3">
      <c r="A14" s="37" t="s">
        <v>80</v>
      </c>
      <c r="B14" s="48" t="s">
        <v>81</v>
      </c>
      <c r="C14" s="38">
        <v>0</v>
      </c>
      <c r="D14" s="59">
        <v>0</v>
      </c>
      <c r="E14" s="38">
        <v>0</v>
      </c>
      <c r="F14" s="38">
        <v>0</v>
      </c>
      <c r="G14" s="59">
        <v>0</v>
      </c>
      <c r="H14" s="59">
        <v>0</v>
      </c>
      <c r="I14" s="59">
        <v>0</v>
      </c>
      <c r="J14" s="38">
        <v>0</v>
      </c>
      <c r="K14" s="38">
        <v>0</v>
      </c>
      <c r="L14" s="38">
        <v>0</v>
      </c>
      <c r="M14" s="59">
        <v>0</v>
      </c>
      <c r="N14" s="59">
        <v>0</v>
      </c>
      <c r="O14" s="38">
        <v>0</v>
      </c>
      <c r="P14" s="38">
        <v>0</v>
      </c>
      <c r="Q14" s="38">
        <v>0</v>
      </c>
      <c r="R14" s="38">
        <v>0</v>
      </c>
    </row>
    <row r="15" spans="1:18" ht="15.6" x14ac:dyDescent="0.3">
      <c r="A15" s="37"/>
      <c r="B15" s="47" t="s">
        <v>82</v>
      </c>
      <c r="C15" s="38"/>
      <c r="D15" s="59"/>
      <c r="E15" s="38"/>
      <c r="F15" s="38"/>
      <c r="G15" s="59"/>
      <c r="H15" s="59"/>
      <c r="I15" s="59"/>
      <c r="J15" s="38"/>
      <c r="K15" s="38"/>
      <c r="L15" s="38"/>
      <c r="M15" s="59"/>
      <c r="N15" s="59"/>
      <c r="O15" s="38"/>
      <c r="P15" s="38"/>
      <c r="Q15" s="38"/>
      <c r="R15" s="38"/>
    </row>
    <row r="16" spans="1:18" ht="15.6" x14ac:dyDescent="0.3">
      <c r="A16" s="41" t="s">
        <v>83</v>
      </c>
      <c r="B16" s="47" t="s">
        <v>84</v>
      </c>
      <c r="C16" s="54">
        <f>'[1]П 1.4.'!C21</f>
        <v>27.259905249999999</v>
      </c>
      <c r="D16" s="53">
        <v>0</v>
      </c>
      <c r="E16" s="54">
        <f>'[1]П 1.4.'!E21</f>
        <v>0.37174705000000002</v>
      </c>
      <c r="F16" s="54">
        <f>'[1]П 1.4.'!F21</f>
        <v>26.114071450000001</v>
      </c>
      <c r="G16" s="54">
        <f>'[1]П 1.4.'!G21</f>
        <v>0.77408674999999993</v>
      </c>
      <c r="H16" s="54">
        <f>'[1]П 1.5'!C9</f>
        <v>3.4039999999999999</v>
      </c>
      <c r="I16" s="60">
        <f>'[1]П 1.5'!D9</f>
        <v>0</v>
      </c>
      <c r="J16" s="54">
        <f>'[1]П 1.5'!E9</f>
        <v>9.9000000000000005E-2</v>
      </c>
      <c r="K16" s="54">
        <f>'[1]П 1.5'!F9</f>
        <v>3.2569999999999997</v>
      </c>
      <c r="L16" s="54">
        <f>'[1]П 1.5'!G9</f>
        <v>4.8000000000000001E-2</v>
      </c>
      <c r="M16" s="41">
        <v>8760</v>
      </c>
      <c r="N16" s="56">
        <f>SUM(O16:R16)</f>
        <v>100.00000000000001</v>
      </c>
      <c r="O16" s="41">
        <v>0</v>
      </c>
      <c r="P16" s="60">
        <f>E16*100/C16</f>
        <v>1.3637136541404524</v>
      </c>
      <c r="Q16" s="60">
        <f>F16*100/C16</f>
        <v>95.796633225641912</v>
      </c>
      <c r="R16" s="60">
        <f>G16*100/C16</f>
        <v>2.8396531202176498</v>
      </c>
    </row>
    <row r="17" spans="1:18" ht="15.6" x14ac:dyDescent="0.3">
      <c r="A17" s="61" t="s">
        <v>85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ht="15.6" x14ac:dyDescent="0.3">
      <c r="A18" s="41" t="s">
        <v>2</v>
      </c>
      <c r="B18" s="48" t="s">
        <v>73</v>
      </c>
      <c r="C18" s="62">
        <v>0</v>
      </c>
      <c r="D18" s="49">
        <v>0</v>
      </c>
      <c r="E18" s="49">
        <f>'[1]П 1.4.'!J21</f>
        <v>0.33899933062199999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</row>
    <row r="19" spans="1:18" ht="15.6" x14ac:dyDescent="0.3">
      <c r="A19" s="41"/>
      <c r="B19" s="48" t="s">
        <v>74</v>
      </c>
      <c r="C19" s="50">
        <v>0</v>
      </c>
      <c r="D19" s="49">
        <f>'[1]П 1.4.'!D31</f>
        <v>0</v>
      </c>
      <c r="E19" s="49">
        <f>'[1]П 1.4.'!E31</f>
        <v>0</v>
      </c>
      <c r="F19" s="49">
        <f>'[1]П 1.4.'!F31</f>
        <v>0</v>
      </c>
      <c r="G19" s="49">
        <f>'[1]П 1.4.'!G31</f>
        <v>0</v>
      </c>
      <c r="H19" s="49">
        <f>'[1]П 1.4.'!H31</f>
        <v>0</v>
      </c>
      <c r="I19" s="49">
        <f>'[1]П 1.4.'!I31</f>
        <v>0</v>
      </c>
      <c r="J19" s="49">
        <f>'[1]П 1.4.'!J31</f>
        <v>0</v>
      </c>
      <c r="K19" s="49">
        <f>'[1]П 1.4.'!K31</f>
        <v>0</v>
      </c>
      <c r="L19" s="49">
        <f>'[1]П 1.4.'!L31</f>
        <v>0</v>
      </c>
      <c r="M19" s="49">
        <f>'[1]П 1.4.'!M31</f>
        <v>0</v>
      </c>
      <c r="N19" s="49">
        <f>'[1]П 1.4.'!N31</f>
        <v>0</v>
      </c>
      <c r="O19" s="49">
        <f>'[1]П 1.4.'!O31</f>
        <v>0</v>
      </c>
      <c r="P19" s="49">
        <f>'[1]П 1.4.'!P31</f>
        <v>0</v>
      </c>
      <c r="Q19" s="49">
        <f>'[1]П 1.4.'!Q31</f>
        <v>0</v>
      </c>
      <c r="R19" s="49">
        <f>'[1]П 1.4.'!R31</f>
        <v>0</v>
      </c>
    </row>
    <row r="20" spans="1:18" ht="15.6" x14ac:dyDescent="0.3">
      <c r="A20" s="41"/>
      <c r="B20" s="48" t="s">
        <v>75</v>
      </c>
      <c r="C20" s="50">
        <v>0</v>
      </c>
      <c r="D20" s="49">
        <f>'[1]П 1.4.'!D32</f>
        <v>0</v>
      </c>
      <c r="E20" s="49">
        <f>'[1]П 1.4.'!E32</f>
        <v>0</v>
      </c>
      <c r="F20" s="49">
        <f>'[1]П 1.4.'!F32</f>
        <v>0</v>
      </c>
      <c r="G20" s="49">
        <f>'[1]П 1.4.'!G32</f>
        <v>0</v>
      </c>
      <c r="H20" s="49">
        <f>'[1]П 1.4.'!H32</f>
        <v>0</v>
      </c>
      <c r="I20" s="49">
        <f>'[1]П 1.4.'!I32</f>
        <v>0</v>
      </c>
      <c r="J20" s="49">
        <f>'[1]П 1.4.'!J32</f>
        <v>0</v>
      </c>
      <c r="K20" s="49">
        <f>'[1]П 1.4.'!K32</f>
        <v>0</v>
      </c>
      <c r="L20" s="49">
        <f>'[1]П 1.4.'!L32</f>
        <v>0</v>
      </c>
      <c r="M20" s="49">
        <f>'[1]П 1.4.'!M32</f>
        <v>0</v>
      </c>
      <c r="N20" s="49">
        <f>'[1]П 1.4.'!N32</f>
        <v>0</v>
      </c>
      <c r="O20" s="49">
        <f>'[1]П 1.4.'!O32</f>
        <v>0</v>
      </c>
      <c r="P20" s="49">
        <f>'[1]П 1.4.'!P32</f>
        <v>0</v>
      </c>
      <c r="Q20" s="49">
        <f>'[1]П 1.4.'!Q32</f>
        <v>0</v>
      </c>
      <c r="R20" s="49">
        <f>'[1]П 1.4.'!R32</f>
        <v>0</v>
      </c>
    </row>
    <row r="21" spans="1:18" ht="15.6" x14ac:dyDescent="0.3">
      <c r="A21" s="41" t="s">
        <v>76</v>
      </c>
      <c r="B21" s="47" t="s">
        <v>77</v>
      </c>
      <c r="C21" s="52">
        <f>SUM(D21:G21)</f>
        <v>8.98</v>
      </c>
      <c r="D21" s="53">
        <v>0</v>
      </c>
      <c r="E21" s="41">
        <v>0</v>
      </c>
      <c r="F21" s="54">
        <f>0.288+8.692</f>
        <v>8.98</v>
      </c>
      <c r="G21" s="54">
        <v>0</v>
      </c>
      <c r="H21" s="54">
        <f>SUM(J21:L21)</f>
        <v>0.33</v>
      </c>
      <c r="I21" s="60">
        <f>'[1]П 1.4.'!I33</f>
        <v>0</v>
      </c>
      <c r="J21" s="41">
        <v>9.9000000000000005E-2</v>
      </c>
      <c r="K21" s="41">
        <v>0.23100000000000001</v>
      </c>
      <c r="L21" s="41">
        <v>0</v>
      </c>
      <c r="M21" s="41">
        <v>8760</v>
      </c>
      <c r="N21" s="56">
        <f>SUM(O21:R21)</f>
        <v>100</v>
      </c>
      <c r="O21" s="41">
        <v>0</v>
      </c>
      <c r="P21" s="60">
        <f>E21*100/C21</f>
        <v>0</v>
      </c>
      <c r="Q21" s="60">
        <f>F21*100/C21</f>
        <v>100</v>
      </c>
      <c r="R21" s="54">
        <f>G21</f>
        <v>0</v>
      </c>
    </row>
    <row r="22" spans="1:18" ht="15.6" x14ac:dyDescent="0.3">
      <c r="A22" s="41" t="s">
        <v>78</v>
      </c>
      <c r="B22" s="48" t="s">
        <v>79</v>
      </c>
      <c r="C22" s="54">
        <f>SUM(D22:G22)</f>
        <v>24.820076644955996</v>
      </c>
      <c r="D22" s="56">
        <v>0</v>
      </c>
      <c r="E22" s="54">
        <f>E25-E21-D22</f>
        <v>0.33899933062199999</v>
      </c>
      <c r="F22" s="54">
        <f t="shared" ref="F22:K22" si="1">F25-F21</f>
        <v>24.481077314333998</v>
      </c>
      <c r="G22" s="54">
        <v>0</v>
      </c>
      <c r="H22" s="54">
        <f t="shared" si="1"/>
        <v>3.9910000000000005</v>
      </c>
      <c r="I22" s="60">
        <f t="shared" si="1"/>
        <v>0</v>
      </c>
      <c r="J22" s="54">
        <f t="shared" si="1"/>
        <v>0</v>
      </c>
      <c r="K22" s="54">
        <f t="shared" si="1"/>
        <v>3.9910000000000005</v>
      </c>
      <c r="L22" s="54">
        <v>0</v>
      </c>
      <c r="M22" s="41">
        <v>8760</v>
      </c>
      <c r="N22" s="56">
        <f>SUM(O22:R22)</f>
        <v>98.973172240434948</v>
      </c>
      <c r="O22" s="41">
        <v>0</v>
      </c>
      <c r="P22" s="54">
        <f>E22</f>
        <v>0.33899933062199999</v>
      </c>
      <c r="Q22" s="60">
        <f>F22*100/C22</f>
        <v>98.634172909812946</v>
      </c>
      <c r="R22" s="60">
        <f>G22*100/C22</f>
        <v>0</v>
      </c>
    </row>
    <row r="23" spans="1:18" x14ac:dyDescent="0.3">
      <c r="A23" s="37" t="s">
        <v>80</v>
      </c>
      <c r="B23" s="63" t="s">
        <v>81</v>
      </c>
      <c r="C23" s="36">
        <v>0</v>
      </c>
      <c r="D23" s="64">
        <v>0</v>
      </c>
      <c r="E23" s="38">
        <v>0</v>
      </c>
      <c r="F23" s="38">
        <v>0</v>
      </c>
      <c r="G23" s="59">
        <v>0</v>
      </c>
      <c r="H23" s="59">
        <v>0</v>
      </c>
      <c r="I23" s="59">
        <v>0</v>
      </c>
      <c r="J23" s="38">
        <v>0</v>
      </c>
      <c r="K23" s="38">
        <v>0</v>
      </c>
      <c r="L23" s="38">
        <v>0</v>
      </c>
      <c r="M23" s="59">
        <v>0</v>
      </c>
      <c r="N23" s="59">
        <v>0</v>
      </c>
      <c r="O23" s="38">
        <v>0</v>
      </c>
      <c r="P23" s="38">
        <v>0</v>
      </c>
      <c r="Q23" s="38">
        <v>0</v>
      </c>
      <c r="R23" s="38">
        <v>0</v>
      </c>
    </row>
    <row r="24" spans="1:18" x14ac:dyDescent="0.3">
      <c r="A24" s="37"/>
      <c r="B24" s="63" t="s">
        <v>82</v>
      </c>
      <c r="C24" s="40"/>
      <c r="D24" s="64"/>
      <c r="E24" s="38"/>
      <c r="F24" s="38"/>
      <c r="G24" s="59"/>
      <c r="H24" s="59"/>
      <c r="I24" s="59"/>
      <c r="J24" s="38"/>
      <c r="K24" s="38"/>
      <c r="L24" s="38"/>
      <c r="M24" s="59"/>
      <c r="N24" s="59"/>
      <c r="O24" s="38"/>
      <c r="P24" s="38"/>
      <c r="Q24" s="38"/>
      <c r="R24" s="38"/>
    </row>
    <row r="25" spans="1:18" ht="16.5" customHeight="1" x14ac:dyDescent="0.3">
      <c r="A25" s="37" t="s">
        <v>83</v>
      </c>
      <c r="B25" s="65" t="s">
        <v>84</v>
      </c>
      <c r="C25" s="66">
        <f>'[1]П 1.4.'!H21</f>
        <v>33.800076644956</v>
      </c>
      <c r="D25" s="67">
        <v>0</v>
      </c>
      <c r="E25" s="66">
        <f>'[1]П 1.4.'!J21</f>
        <v>0.33899933062199999</v>
      </c>
      <c r="F25" s="66">
        <f>C25-E25-G25-D25</f>
        <v>33.461077314333998</v>
      </c>
      <c r="G25" s="66">
        <v>0</v>
      </c>
      <c r="H25" s="66">
        <f>'[1]П 1.5'!H9</f>
        <v>4.3210000000000006</v>
      </c>
      <c r="I25" s="68">
        <f>'[1]П 1.5'!I9</f>
        <v>0</v>
      </c>
      <c r="J25" s="66">
        <f>'[1]П 1.5'!J9</f>
        <v>9.9000000000000005E-2</v>
      </c>
      <c r="K25" s="66">
        <f>'[1]П 1.5'!K9</f>
        <v>4.2220000000000004</v>
      </c>
      <c r="L25" s="66">
        <f>'[1]П 1.5'!L9</f>
        <v>0</v>
      </c>
      <c r="M25" s="69">
        <v>8760</v>
      </c>
      <c r="N25" s="67">
        <f>SUM(O25:R26)</f>
        <v>99.999999999999986</v>
      </c>
      <c r="O25" s="69">
        <v>0</v>
      </c>
      <c r="P25" s="68">
        <f>E25*100/C25</f>
        <v>1.0029543251718898</v>
      </c>
      <c r="Q25" s="68">
        <f>F25*100/C25</f>
        <v>98.997045674828101</v>
      </c>
      <c r="R25" s="68">
        <f>G25*100/C25</f>
        <v>0</v>
      </c>
    </row>
    <row r="26" spans="1:18" ht="6.75" customHeight="1" x14ac:dyDescent="0.3">
      <c r="A26" s="37"/>
      <c r="B26" s="65"/>
      <c r="C26" s="70"/>
      <c r="D26" s="71"/>
      <c r="E26" s="70"/>
      <c r="F26" s="70"/>
      <c r="G26" s="70"/>
      <c r="H26" s="72"/>
      <c r="I26" s="73"/>
      <c r="J26" s="72"/>
      <c r="K26" s="72"/>
      <c r="L26" s="72"/>
      <c r="M26" s="72"/>
      <c r="N26" s="71"/>
      <c r="O26" s="72"/>
      <c r="P26" s="73"/>
      <c r="Q26" s="73"/>
      <c r="R26" s="73"/>
    </row>
    <row r="27" spans="1:18" x14ac:dyDescent="0.3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 x14ac:dyDescent="0.3">
      <c r="A28" s="75"/>
    </row>
  </sheetData>
  <mergeCells count="63">
    <mergeCell ref="O25:O26"/>
    <mergeCell ref="P25:P26"/>
    <mergeCell ref="Q25:Q26"/>
    <mergeCell ref="R25:R26"/>
    <mergeCell ref="I25:I26"/>
    <mergeCell ref="J25:J26"/>
    <mergeCell ref="K25:K26"/>
    <mergeCell ref="L25:L26"/>
    <mergeCell ref="M25:M26"/>
    <mergeCell ref="N25:N26"/>
    <mergeCell ref="Q23:Q24"/>
    <mergeCell ref="R23:R24"/>
    <mergeCell ref="A25:A26"/>
    <mergeCell ref="B25:B26"/>
    <mergeCell ref="C25:C26"/>
    <mergeCell ref="D25:D26"/>
    <mergeCell ref="E25:E26"/>
    <mergeCell ref="F25:F26"/>
    <mergeCell ref="G25:G26"/>
    <mergeCell ref="H25:H26"/>
    <mergeCell ref="K23:K24"/>
    <mergeCell ref="L23:L24"/>
    <mergeCell ref="M23:M24"/>
    <mergeCell ref="N23:N24"/>
    <mergeCell ref="O23:O24"/>
    <mergeCell ref="P23:P24"/>
    <mergeCell ref="A17:R17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A8:C8"/>
    <mergeCell ref="A14:A15"/>
    <mergeCell ref="C14:C15"/>
    <mergeCell ref="D14:D15"/>
    <mergeCell ref="E14:E15"/>
    <mergeCell ref="F14:F15"/>
    <mergeCell ref="O1:R1"/>
    <mergeCell ref="B2:Q2"/>
    <mergeCell ref="B3:Q3"/>
    <mergeCell ref="A5:A6"/>
    <mergeCell ref="B5:B6"/>
    <mergeCell ref="C5:G5"/>
    <mergeCell ref="H5:L5"/>
    <mergeCell ref="M5:M6"/>
    <mergeCell ref="N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 1.4</vt:lpstr>
      <vt:lpstr>П 1.5</vt:lpstr>
      <vt:lpstr>П 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2022-04-14T07:13:42Z</dcterms:modified>
</cp:coreProperties>
</file>